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400" activeTab="0"/>
  </bookViews>
  <sheets>
    <sheet name="Gas" sheetId="1" r:id="rId1"/>
    <sheet name="Strom" sheetId="2" r:id="rId2"/>
  </sheets>
  <definedNames/>
  <calcPr fullCalcOnLoad="1"/>
</workbook>
</file>

<file path=xl/sharedStrings.xml><?xml version="1.0" encoding="utf-8"?>
<sst xmlns="http://schemas.openxmlformats.org/spreadsheetml/2006/main" count="56" uniqueCount="42">
  <si>
    <t>Gasverbrauch 2021</t>
  </si>
  <si>
    <t>Gaskosten unter dem Gaspreisdeckel zu 12 Ct/kWh</t>
  </si>
  <si>
    <t>Gasverbrauch, der nicht unter den Gaspreisdeckel fällt</t>
  </si>
  <si>
    <t>kWh</t>
  </si>
  <si>
    <t>€</t>
  </si>
  <si>
    <t>Gaskosten 2023, gesamt inkl. Grundpreis</t>
  </si>
  <si>
    <t>Preisberechnung 2023</t>
  </si>
  <si>
    <t>Mehrkosten 2023 zu 2021</t>
  </si>
  <si>
    <t>bei 10% Einsparung des Gasverbrauchs gegenüber 2021</t>
  </si>
  <si>
    <t>bei 20% Einsparung des Gasverbrauchs gegenüber 2021</t>
  </si>
  <si>
    <t>Gaskosten mit der 2. Stufe der Entlastungsgesetze</t>
  </si>
  <si>
    <t>vorbehaltlich der Verabschiedung zum 16.12.2022 ohne Änderungen</t>
  </si>
  <si>
    <r>
      <t>Einsparungen</t>
    </r>
    <r>
      <rPr>
        <sz val="10"/>
        <rFont val="Arial"/>
        <family val="0"/>
      </rPr>
      <t xml:space="preserve"> rechnen sich 2023</t>
    </r>
  </si>
  <si>
    <t>bei 30% Einsparung des Gasverbrauchs gegenüber 2021</t>
  </si>
  <si>
    <r>
      <t xml:space="preserve">Gaskosten 2021 </t>
    </r>
    <r>
      <rPr>
        <sz val="10"/>
        <rFont val="Arial"/>
        <family val="0"/>
      </rPr>
      <t xml:space="preserve">
   im Tarif Optimal 1 zu ca. 5,69 ct/kWh</t>
    </r>
  </si>
  <si>
    <t>Stromkosten mit der 2. Stufe der Entlastungsgesetze</t>
  </si>
  <si>
    <t>Stromverbrauch 2021</t>
  </si>
  <si>
    <t>80% des Stromverbrauchs 2021</t>
  </si>
  <si>
    <t>Stromkosten unter dem Strompreisdeckel zu 40 Ct/kWh</t>
  </si>
  <si>
    <t>Stromverbrauch, der nicht unter den Strompreisdeckel fällt</t>
  </si>
  <si>
    <t>Stromkosten 2023, gesamt inkl. Grundpreis</t>
  </si>
  <si>
    <t>bei 10% Einsparung des Stromverbrauchs gegenüber 2021</t>
  </si>
  <si>
    <t>bei 20% Einsparung des Stromverbrauchs gegenüber 2021</t>
  </si>
  <si>
    <t>bei 30% Einsparung des Stromverbrauchs gegenüber 2021</t>
  </si>
  <si>
    <r>
      <t xml:space="preserve">Stromkosten 2021 </t>
    </r>
    <r>
      <rPr>
        <sz val="10"/>
        <rFont val="Arial"/>
        <family val="0"/>
      </rPr>
      <t xml:space="preserve">
   im Tarif Feucht-Privat zu ca. 29 ct/kWh</t>
    </r>
  </si>
  <si>
    <t>2023 bei gleichem Verbrauch wie 2021</t>
  </si>
  <si>
    <t>80% des Gasverbrauchs 2021, gerechnet ab 1.1.</t>
  </si>
  <si>
    <t>Alle Angaben ohne Gewähr</t>
  </si>
  <si>
    <t>1/12 als monatlicher Abschlag auf Basis 2021</t>
  </si>
  <si>
    <t xml:space="preserve">    (FGW rechnet auf Basis des Verbrauchs 2022,
     ist typisch niedriger als 2021)</t>
  </si>
  <si>
    <t>Arbeitspreis in €/kWh</t>
  </si>
  <si>
    <t>Grundpreis €/Jahr</t>
  </si>
  <si>
    <t>Stromkosten gesamt in Ct/kWh</t>
  </si>
  <si>
    <t>vorläufig</t>
  </si>
  <si>
    <t>Preisberechnung 2023 ohne Entlastung</t>
  </si>
  <si>
    <t xml:space="preserve">Grundpreis geht in die Berechnung mit ein. </t>
  </si>
  <si>
    <t>Gaskosten gesamt in Ct/kWh</t>
  </si>
  <si>
    <t>Gaskosten, die nicht unter den Gaspreisdeckel fallen
   im Tarif Optimal 1 zu 23,33 ct/kWh</t>
  </si>
  <si>
    <t>Stromkosten, die nicht unter den Strompreisdeckel fallen
   im Feucht-Privat zu 54,94 ct/kWh</t>
  </si>
  <si>
    <t>Gaskosten gesamt in € ohne Entlastung</t>
  </si>
  <si>
    <t>Stromkosten gesamt in € ohne Entlastung</t>
  </si>
  <si>
    <t>circa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</si>
</sst>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#,##0.000"/>
    <numFmt numFmtId="168" formatCode="#,##0.0000"/>
    <numFmt numFmtId="169" formatCode="#,##0.00_ ;\-#,##0.00\ "/>
    <numFmt numFmtId="170" formatCode="#,##0.00000"/>
  </numFmts>
  <fonts count="2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9" borderId="1" applyNumberFormat="0" applyAlignment="0" applyProtection="0"/>
    <xf numFmtId="0" fontId="10" fillId="9" borderId="2" applyNumberFormat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5" borderId="9" applyNumberForma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4" fontId="0" fillId="0" borderId="0" xfId="0" applyNumberFormat="1" applyAlignment="1">
      <alignment vertical="top"/>
    </xf>
    <xf numFmtId="4" fontId="0" fillId="0" borderId="0" xfId="0" applyNumberFormat="1" applyAlignment="1">
      <alignment horizontal="right" vertical="top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3" fontId="4" fillId="0" borderId="0" xfId="0" applyNumberFormat="1" applyFont="1" applyAlignment="1">
      <alignment/>
    </xf>
    <xf numFmtId="44" fontId="1" fillId="0" borderId="0" xfId="47" applyFont="1" applyAlignment="1">
      <alignment vertical="top"/>
    </xf>
    <xf numFmtId="44" fontId="0" fillId="0" borderId="0" xfId="47" applyFont="1" applyAlignment="1">
      <alignment vertical="top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44" fontId="0" fillId="0" borderId="0" xfId="47" applyFont="1" applyAlignment="1">
      <alignment vertical="top"/>
    </xf>
    <xf numFmtId="0" fontId="0" fillId="0" borderId="0" xfId="0" applyFont="1" applyAlignment="1">
      <alignment/>
    </xf>
    <xf numFmtId="168" fontId="0" fillId="0" borderId="0" xfId="0" applyNumberFormat="1" applyAlignment="1">
      <alignment/>
    </xf>
    <xf numFmtId="169" fontId="0" fillId="0" borderId="0" xfId="47" applyNumberFormat="1" applyFont="1" applyAlignment="1">
      <alignment vertical="top"/>
    </xf>
    <xf numFmtId="3" fontId="0" fillId="0" borderId="0" xfId="0" applyNumberFormat="1" applyAlignment="1">
      <alignment/>
    </xf>
    <xf numFmtId="169" fontId="0" fillId="0" borderId="0" xfId="47" applyNumberFormat="1" applyFont="1" applyAlignment="1">
      <alignment/>
    </xf>
    <xf numFmtId="0" fontId="0" fillId="0" borderId="0" xfId="0" applyFont="1" applyAlignment="1">
      <alignment/>
    </xf>
    <xf numFmtId="169" fontId="0" fillId="0" borderId="0" xfId="47" applyNumberFormat="1" applyFont="1" applyBorder="1" applyAlignment="1">
      <alignment vertical="top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F7" sqref="F7"/>
    </sheetView>
  </sheetViews>
  <sheetFormatPr defaultColWidth="11.421875" defaultRowHeight="12.75"/>
  <cols>
    <col min="1" max="1" width="52.28125" style="0" customWidth="1"/>
    <col min="2" max="2" width="11.421875" style="2" customWidth="1"/>
    <col min="3" max="3" width="11.421875" style="6" customWidth="1"/>
  </cols>
  <sheetData>
    <row r="1" ht="18">
      <c r="A1" s="1" t="s">
        <v>10</v>
      </c>
    </row>
    <row r="2" ht="13.5" customHeight="1">
      <c r="A2" t="s">
        <v>11</v>
      </c>
    </row>
    <row r="3" ht="13.5" customHeight="1">
      <c r="A3" t="s">
        <v>25</v>
      </c>
    </row>
    <row r="4" ht="13.5" customHeight="1"/>
    <row r="5" spans="2:4" ht="12.75">
      <c r="B5" s="4" t="s">
        <v>3</v>
      </c>
      <c r="C5" s="7" t="s">
        <v>4</v>
      </c>
      <c r="D5" s="3"/>
    </row>
    <row r="6" spans="1:2" ht="12.75">
      <c r="A6" s="8" t="s">
        <v>0</v>
      </c>
      <c r="B6" s="10">
        <v>15000</v>
      </c>
    </row>
    <row r="7" spans="1:3" ht="25.5">
      <c r="A7" s="9" t="s">
        <v>14</v>
      </c>
      <c r="C7" s="11">
        <f>B6*0.056882+177.07</f>
        <v>1030.3</v>
      </c>
    </row>
    <row r="8" spans="1:3" ht="12.75">
      <c r="A8" s="5"/>
      <c r="C8" s="12"/>
    </row>
    <row r="9" spans="1:3" ht="12.75">
      <c r="A9" s="9" t="s">
        <v>6</v>
      </c>
      <c r="C9" s="12"/>
    </row>
    <row r="10" spans="1:3" ht="12.75">
      <c r="A10" s="13" t="s">
        <v>34</v>
      </c>
      <c r="C10" s="12"/>
    </row>
    <row r="11" spans="1:3" ht="12.75">
      <c r="A11" t="s">
        <v>30</v>
      </c>
      <c r="B11" s="17">
        <v>0.2227</v>
      </c>
      <c r="C11" s="18">
        <f>B6*B11</f>
        <v>3340.5</v>
      </c>
    </row>
    <row r="12" spans="1:3" ht="12.75">
      <c r="A12" t="s">
        <v>31</v>
      </c>
      <c r="C12" s="18">
        <v>159.22</v>
      </c>
    </row>
    <row r="13" spans="1:3" s="16" customFormat="1" ht="12.75">
      <c r="A13" s="16" t="s">
        <v>39</v>
      </c>
      <c r="B13" s="14" t="s">
        <v>33</v>
      </c>
      <c r="C13" s="22">
        <f>SUM(C11:C12)</f>
        <v>3499.72</v>
      </c>
    </row>
    <row r="14" spans="1:5" ht="12.75">
      <c r="A14" s="5" t="s">
        <v>36</v>
      </c>
      <c r="B14" s="19"/>
      <c r="C14" s="20">
        <f>C13*100/B6</f>
        <v>23.331466666666667</v>
      </c>
      <c r="D14" s="3"/>
      <c r="E14" s="21" t="s">
        <v>35</v>
      </c>
    </row>
    <row r="15" spans="1:3" ht="12.75">
      <c r="A15" s="9"/>
      <c r="C15" s="12"/>
    </row>
    <row r="16" spans="1:3" ht="12.75">
      <c r="A16" t="s">
        <v>26</v>
      </c>
      <c r="B16" s="2">
        <f>B6*0.8</f>
        <v>12000</v>
      </c>
      <c r="C16" s="12"/>
    </row>
    <row r="17" spans="1:3" ht="12.75">
      <c r="A17" t="s">
        <v>1</v>
      </c>
      <c r="C17" s="12">
        <f>B16*0.12</f>
        <v>1440</v>
      </c>
    </row>
    <row r="18" spans="1:3" ht="12.75">
      <c r="A18" t="s">
        <v>2</v>
      </c>
      <c r="B18" s="2">
        <f>(B6-B16)</f>
        <v>3000</v>
      </c>
      <c r="C18" s="12"/>
    </row>
    <row r="19" spans="1:3" ht="25.5">
      <c r="A19" s="5" t="s">
        <v>37</v>
      </c>
      <c r="C19" s="12">
        <f>B18*C14/100</f>
        <v>699.9440000000001</v>
      </c>
    </row>
    <row r="20" spans="1:3" ht="12.75">
      <c r="A20" s="8" t="s">
        <v>5</v>
      </c>
      <c r="C20" s="11">
        <f>C17+C19</f>
        <v>2139.944</v>
      </c>
    </row>
    <row r="21" spans="1:3" ht="12.75">
      <c r="A21" s="8" t="s">
        <v>28</v>
      </c>
      <c r="B21" s="2" t="s">
        <v>41</v>
      </c>
      <c r="C21" s="11">
        <f>C20/12*0.95</f>
        <v>169.41223333333332</v>
      </c>
    </row>
    <row r="22" spans="1:3" s="16" customFormat="1" ht="25.5">
      <c r="A22" s="13" t="s">
        <v>29</v>
      </c>
      <c r="B22" s="14"/>
      <c r="C22" s="15"/>
    </row>
    <row r="23" ht="12.75">
      <c r="C23" s="12"/>
    </row>
    <row r="24" spans="1:3" ht="12.75">
      <c r="A24" t="s">
        <v>7</v>
      </c>
      <c r="C24" s="12">
        <f>C20-C7</f>
        <v>1109.644</v>
      </c>
    </row>
    <row r="25" ht="12.75">
      <c r="C25" s="12"/>
    </row>
    <row r="26" spans="1:3" ht="12.75">
      <c r="A26" s="8" t="s">
        <v>12</v>
      </c>
      <c r="C26" s="12"/>
    </row>
    <row r="27" spans="1:3" ht="12.75">
      <c r="A27" t="s">
        <v>8</v>
      </c>
      <c r="C27" s="12">
        <f>-(B$6*0.1)*B$11</f>
        <v>-334.05</v>
      </c>
    </row>
    <row r="28" spans="1:3" ht="12.75">
      <c r="A28" t="s">
        <v>9</v>
      </c>
      <c r="C28" s="12">
        <f>-(B$6*0.2)*B$11</f>
        <v>-668.1</v>
      </c>
    </row>
    <row r="29" spans="1:3" ht="12.75">
      <c r="A29" t="s">
        <v>13</v>
      </c>
      <c r="C29" s="12">
        <f>-(B$6*0.3)*B$11</f>
        <v>-1002.1500000000001</v>
      </c>
    </row>
    <row r="31" ht="12.75">
      <c r="A31" t="s">
        <v>27</v>
      </c>
    </row>
  </sheetData>
  <sheetProtection/>
  <protectedRanges>
    <protectedRange sqref="A6:IV6" name="Bereich1"/>
  </protectedRange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C8" sqref="C8"/>
    </sheetView>
  </sheetViews>
  <sheetFormatPr defaultColWidth="11.421875" defaultRowHeight="12.75"/>
  <cols>
    <col min="1" max="1" width="49.00390625" style="0" customWidth="1"/>
  </cols>
  <sheetData>
    <row r="1" spans="1:3" ht="18">
      <c r="A1" s="1" t="s">
        <v>15</v>
      </c>
      <c r="B1" s="2"/>
      <c r="C1" s="6"/>
    </row>
    <row r="2" spans="1:3" ht="12.75">
      <c r="A2" t="s">
        <v>11</v>
      </c>
      <c r="B2" s="2"/>
      <c r="C2" s="6"/>
    </row>
    <row r="3" spans="1:3" ht="12.75">
      <c r="A3" t="s">
        <v>25</v>
      </c>
      <c r="B3" s="2"/>
      <c r="C3" s="6"/>
    </row>
    <row r="4" spans="2:3" ht="12.75">
      <c r="B4" s="2"/>
      <c r="C4" s="6"/>
    </row>
    <row r="5" spans="2:4" ht="12.75">
      <c r="B5" s="4" t="s">
        <v>3</v>
      </c>
      <c r="C5" s="7" t="s">
        <v>4</v>
      </c>
      <c r="D5" s="3"/>
    </row>
    <row r="6" spans="1:3" ht="15.75" customHeight="1">
      <c r="A6" s="8" t="s">
        <v>16</v>
      </c>
      <c r="B6" s="10">
        <v>3000</v>
      </c>
      <c r="C6" s="6"/>
    </row>
    <row r="7" spans="1:3" ht="27.75" customHeight="1">
      <c r="A7" s="9" t="s">
        <v>24</v>
      </c>
      <c r="B7" s="2"/>
      <c r="C7" s="11">
        <f>B6*0.2895+12*6.72</f>
        <v>949.1399999999999</v>
      </c>
    </row>
    <row r="8" spans="1:3" ht="12.75">
      <c r="A8" s="5"/>
      <c r="B8" s="2"/>
      <c r="C8" s="12"/>
    </row>
    <row r="9" spans="1:3" ht="12.75">
      <c r="A9" s="9" t="s">
        <v>6</v>
      </c>
      <c r="B9" s="2"/>
      <c r="C9" s="12"/>
    </row>
    <row r="10" spans="1:3" ht="12.75">
      <c r="A10" s="13" t="s">
        <v>34</v>
      </c>
      <c r="B10" s="2"/>
      <c r="C10" s="12"/>
    </row>
    <row r="11" spans="1:3" ht="12.75">
      <c r="A11" t="s">
        <v>30</v>
      </c>
      <c r="B11" s="17">
        <v>0.5225</v>
      </c>
      <c r="C11" s="18">
        <f>B6*B11</f>
        <v>1567.5</v>
      </c>
    </row>
    <row r="12" spans="1:3" ht="12.75">
      <c r="A12" t="s">
        <v>31</v>
      </c>
      <c r="B12" s="2"/>
      <c r="C12" s="18">
        <f>6.72*12</f>
        <v>80.64</v>
      </c>
    </row>
    <row r="13" spans="1:3" s="16" customFormat="1" ht="12.75">
      <c r="A13" s="16" t="s">
        <v>40</v>
      </c>
      <c r="B13" s="14" t="s">
        <v>33</v>
      </c>
      <c r="C13" s="22">
        <f>SUM(C11:C12)</f>
        <v>1648.14</v>
      </c>
    </row>
    <row r="14" spans="1:3" ht="12.75">
      <c r="A14" s="5" t="s">
        <v>32</v>
      </c>
      <c r="B14" s="19"/>
      <c r="C14" s="20">
        <f>C13*100/B6</f>
        <v>54.938</v>
      </c>
    </row>
    <row r="15" spans="1:3" ht="12.75">
      <c r="A15" s="9"/>
      <c r="B15" s="2"/>
      <c r="C15" s="12"/>
    </row>
    <row r="16" spans="1:3" ht="12.75">
      <c r="A16" t="s">
        <v>17</v>
      </c>
      <c r="B16" s="2">
        <f>B6*0.8</f>
        <v>2400</v>
      </c>
      <c r="C16" s="12"/>
    </row>
    <row r="17" spans="1:3" ht="12.75">
      <c r="A17" t="s">
        <v>18</v>
      </c>
      <c r="B17" s="2"/>
      <c r="C17" s="12">
        <f>B16*0.4</f>
        <v>960</v>
      </c>
    </row>
    <row r="18" spans="1:3" ht="12.75">
      <c r="A18" t="s">
        <v>19</v>
      </c>
      <c r="B18" s="2">
        <f>(B6-B16)</f>
        <v>600</v>
      </c>
      <c r="C18" s="12"/>
    </row>
    <row r="19" spans="1:3" ht="25.5">
      <c r="A19" s="5" t="s">
        <v>38</v>
      </c>
      <c r="B19" s="2"/>
      <c r="C19" s="12">
        <f>B18*0.5494</f>
        <v>329.64</v>
      </c>
    </row>
    <row r="20" spans="1:3" ht="12.75">
      <c r="A20" s="8" t="s">
        <v>20</v>
      </c>
      <c r="B20" s="2"/>
      <c r="C20" s="11">
        <f>C17+C19</f>
        <v>1289.6399999999999</v>
      </c>
    </row>
    <row r="21" spans="1:3" ht="12.75">
      <c r="A21" s="8" t="s">
        <v>28</v>
      </c>
      <c r="B21" s="2"/>
      <c r="C21" s="11">
        <f>C20/12*0.95</f>
        <v>102.09649999999998</v>
      </c>
    </row>
    <row r="22" spans="1:3" s="16" customFormat="1" ht="25.5">
      <c r="A22" s="13" t="s">
        <v>29</v>
      </c>
      <c r="B22" s="14"/>
      <c r="C22" s="15"/>
    </row>
    <row r="23" spans="1:3" s="16" customFormat="1" ht="12.75">
      <c r="A23" s="13"/>
      <c r="B23" s="14"/>
      <c r="C23" s="15"/>
    </row>
    <row r="24" spans="1:3" ht="12.75">
      <c r="A24" t="s">
        <v>7</v>
      </c>
      <c r="B24" s="2"/>
      <c r="C24" s="12">
        <f>C20-C7</f>
        <v>340.5</v>
      </c>
    </row>
    <row r="25" spans="2:3" ht="12.75">
      <c r="B25" s="2"/>
      <c r="C25" s="12"/>
    </row>
    <row r="26" spans="1:3" ht="12.75">
      <c r="A26" s="8" t="s">
        <v>12</v>
      </c>
      <c r="B26" s="2"/>
      <c r="C26" s="12"/>
    </row>
    <row r="27" spans="1:3" ht="12.75">
      <c r="A27" t="s">
        <v>21</v>
      </c>
      <c r="B27" s="2"/>
      <c r="C27" s="12">
        <f>-(B$6*0.1)*B$11</f>
        <v>-156.75</v>
      </c>
    </row>
    <row r="28" spans="1:3" ht="12.75">
      <c r="A28" t="s">
        <v>22</v>
      </c>
      <c r="B28" s="2"/>
      <c r="C28" s="12">
        <f>-(B$6*0.2)*B$11</f>
        <v>-313.5</v>
      </c>
    </row>
    <row r="29" spans="1:3" ht="12.75">
      <c r="A29" t="s">
        <v>23</v>
      </c>
      <c r="B29" s="2"/>
      <c r="C29" s="12">
        <f>-(B$6*0.3)*B$11</f>
        <v>-470.24999999999994</v>
      </c>
    </row>
    <row r="31" ht="12.75">
      <c r="A31" t="s">
        <v>27</v>
      </c>
    </row>
  </sheetData>
  <sheetProtection/>
  <protectedRanges>
    <protectedRange sqref="A6:IV6" name="Bereich1"/>
  </protectedRange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Lothar Trapp</dc:creator>
  <cp:keywords/>
  <dc:description/>
  <cp:lastModifiedBy>Lothar Trapp</cp:lastModifiedBy>
  <dcterms:created xsi:type="dcterms:W3CDTF">2022-11-18T09:21:04Z</dcterms:created>
  <dcterms:modified xsi:type="dcterms:W3CDTF">2022-12-08T08:54:26Z</dcterms:modified>
  <cp:category/>
  <cp:version/>
  <cp:contentType/>
  <cp:contentStatus/>
</cp:coreProperties>
</file>